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oris\1SZRK\GS\SKA\"/>
    </mc:Choice>
  </mc:AlternateContent>
  <xr:revisionPtr revIDLastSave="0" documentId="13_ncr:1_{C50619F6-9B72-4448-AA4B-AE232CCB841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árok1" sheetId="1" r:id="rId1"/>
    <sheet name="Hárok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2" i="1" l="1"/>
  <c r="G81" i="1"/>
  <c r="F91" i="1"/>
  <c r="F90" i="1"/>
  <c r="D84" i="1"/>
  <c r="E17" i="1" l="1"/>
  <c r="D42" i="1" s="1"/>
  <c r="E47" i="1" s="1"/>
  <c r="C52" i="1" s="1"/>
  <c r="F12" i="1"/>
  <c r="F27" i="1" s="1"/>
  <c r="D41" i="1" l="1"/>
  <c r="E46" i="1" s="1"/>
  <c r="C51" i="1" s="1"/>
  <c r="F26" i="1"/>
  <c r="D89" i="1" l="1"/>
  <c r="G21" i="1"/>
  <c r="G12" i="1"/>
  <c r="D93" i="1" l="1"/>
  <c r="D92" i="1"/>
  <c r="C89" i="1" l="1"/>
  <c r="D90" i="1" l="1"/>
  <c r="D91" i="1"/>
  <c r="E21" i="1"/>
  <c r="J21" i="1"/>
  <c r="H21" i="1"/>
  <c r="H12" i="1"/>
  <c r="E12" i="1" l="1"/>
  <c r="D57" i="1"/>
  <c r="E62" i="1" s="1"/>
  <c r="C67" i="1" s="1"/>
  <c r="D56" i="1"/>
  <c r="E61" i="1" s="1"/>
  <c r="C66" i="1" s="1"/>
  <c r="D27" i="1" l="1"/>
  <c r="E32" i="1" s="1"/>
  <c r="C37" i="1" s="1"/>
  <c r="D26" i="1"/>
  <c r="E73" i="1" l="1"/>
  <c r="C82" i="1" s="1"/>
  <c r="D82" i="1" s="1"/>
  <c r="D86" i="1" s="1"/>
  <c r="E31" i="1"/>
  <c r="C36" i="1" s="1"/>
  <c r="E72" i="1" l="1"/>
  <c r="C81" i="1" s="1"/>
  <c r="D81" i="1" s="1"/>
  <c r="D85" i="1" s="1"/>
</calcChain>
</file>

<file path=xl/sharedStrings.xml><?xml version="1.0" encoding="utf-8"?>
<sst xmlns="http://schemas.openxmlformats.org/spreadsheetml/2006/main" count="81" uniqueCount="56">
  <si>
    <t>seniori</t>
  </si>
  <si>
    <t>juniori</t>
  </si>
  <si>
    <t>priemerné umiestnenie disicplína rýchlosť</t>
  </si>
  <si>
    <t>priemerné umiestnenie disciplína slalom:</t>
  </si>
  <si>
    <t>seniori:</t>
  </si>
  <si>
    <t>percentuálny pomer vypočítame z priemerného umiestnenia disciplíny k súčtu priemerných umiestnení.</t>
  </si>
  <si>
    <t>rýchlosť</t>
  </si>
  <si>
    <t>slalom</t>
  </si>
  <si>
    <t>z toho vypočítame opačný pomer z 20% percent</t>
  </si>
  <si>
    <t>takže za seniorov sa bude deliť 20%:</t>
  </si>
  <si>
    <t>podobne u juniorov:</t>
  </si>
  <si>
    <t>opačný pomer:</t>
  </si>
  <si>
    <t>takže za juniorov sa bude deliť 20%:</t>
  </si>
  <si>
    <t>konečný pomer vypočítame získaním priemeru z vypočítaných hodnôt:</t>
  </si>
  <si>
    <t>podľa toho sa rozdelí suma, ktorá vznikne po odčítaní nákladov na sekretariát z celkového získaného príspevku :</t>
  </si>
  <si>
    <t>rýchlosti sa pridelí</t>
  </si>
  <si>
    <t>slalomu sa pridelí</t>
  </si>
  <si>
    <t>na rozdelenie 20% podľa stanov čl.15, bod 3, c) :</t>
  </si>
  <si>
    <t>Do vzorca pre výpočet príspevkov uznaným športom ministerstvo vypočítalo priemerné umiestnenia každej disciplíny športu (v našom prípade za výsledky slalomu a rýchlosti) na základe výsledkov, ktoré sme im zaslali. Pre seniorov a juniorov zvlášť.  Tieto priemerné umiestnenia sú v tabuľke príspevkov (príloha). Sú v hárku Odvetvia a Odvetvia J2 (zvýraznil som farbou). V súlade so stanovami navrhujem vychádzať z týchto hodnôt a to nasledovne.</t>
  </si>
  <si>
    <t>súčet priemerných umiestnení:</t>
  </si>
  <si>
    <t>príspevok zmluva</t>
  </si>
  <si>
    <t>náklady sekretariát</t>
  </si>
  <si>
    <t>prevod rýchlosť</t>
  </si>
  <si>
    <t>prevod slalom</t>
  </si>
  <si>
    <t>zákonné výdaje (SPOLU):</t>
  </si>
  <si>
    <t>počet pretekárov SHV</t>
  </si>
  <si>
    <t>počet pretekárov SDV</t>
  </si>
  <si>
    <t>Investície SDV</t>
  </si>
  <si>
    <t>Investície SHV</t>
  </si>
  <si>
    <t>UTM spolu minim. 20%</t>
  </si>
  <si>
    <t>ššr spolu minim 25%</t>
  </si>
  <si>
    <t>kluby spolu minim 15%</t>
  </si>
  <si>
    <t xml:space="preserve">AK V ZMYSLE ZMLUVY KRÍZOVÝ STAV V SR BUDE MENEJ AKO 30 DNÍ </t>
  </si>
  <si>
    <t>2020 - 2022</t>
  </si>
  <si>
    <t>vypracoval: Ing. Boris Bergendi</t>
  </si>
  <si>
    <t>NÁVRH 2024</t>
  </si>
  <si>
    <t>U23</t>
  </si>
  <si>
    <t xml:space="preserve"> = 8,23/12,39 = </t>
  </si>
  <si>
    <t xml:space="preserve"> = 4,16/12,39 =</t>
  </si>
  <si>
    <t xml:space="preserve"> = 20% - 0,664x20% =</t>
  </si>
  <si>
    <t xml:space="preserve"> = 20% - 0,336x20% =</t>
  </si>
  <si>
    <t>podobne u U23</t>
  </si>
  <si>
    <t xml:space="preserve"> = 4,67/9,89 = </t>
  </si>
  <si>
    <t xml:space="preserve"> = 5,22/9,89 =</t>
  </si>
  <si>
    <t xml:space="preserve"> = 20% - 0,472x20% =</t>
  </si>
  <si>
    <t xml:space="preserve"> = 20% - 0,528x20% =</t>
  </si>
  <si>
    <t>takže za U23 sa bude deliť 20%:</t>
  </si>
  <si>
    <t xml:space="preserve"> = 6,52/12,18 = </t>
  </si>
  <si>
    <t xml:space="preserve"> = 5,66/12,18 =</t>
  </si>
  <si>
    <t xml:space="preserve"> = 20% - 0,535x20% =</t>
  </si>
  <si>
    <t xml:space="preserve"> = 20% - 0,465x20% =</t>
  </si>
  <si>
    <t xml:space="preserve"> = (13,28% + 10,56 + 10,17%) / 3 =</t>
  </si>
  <si>
    <t xml:space="preserve"> = (6,72% + 10,56% + 9,29%) / 3 =</t>
  </si>
  <si>
    <t>zmluva PUŠ</t>
  </si>
  <si>
    <t xml:space="preserve">prezídium zobralo na vedomie: </t>
  </si>
  <si>
    <t>K4 juniori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</si>
</sst>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Font="1"/>
    <xf numFmtId="165" fontId="0" fillId="0" borderId="0" xfId="0" applyNumberFormat="1"/>
    <xf numFmtId="0" fontId="2" fillId="0" borderId="0" xfId="0" applyFont="1"/>
    <xf numFmtId="10" fontId="0" fillId="0" borderId="0" xfId="2" applyNumberFormat="1" applyFont="1"/>
    <xf numFmtId="164" fontId="2" fillId="0" borderId="0" xfId="1" applyFont="1"/>
    <xf numFmtId="10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4" xfId="1" applyFont="1" applyBorder="1"/>
    <xf numFmtId="164" fontId="0" fillId="0" borderId="5" xfId="1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164" fontId="0" fillId="0" borderId="8" xfId="1" applyFont="1" applyBorder="1"/>
    <xf numFmtId="164" fontId="0" fillId="0" borderId="2" xfId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/>
    <xf numFmtId="166" fontId="0" fillId="2" borderId="0" xfId="0" applyNumberFormat="1" applyFill="1"/>
    <xf numFmtId="166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164" fontId="2" fillId="0" borderId="0" xfId="1" applyFont="1" applyAlignment="1">
      <alignment horizontal="center"/>
    </xf>
    <xf numFmtId="0" fontId="4" fillId="0" borderId="0" xfId="0" applyFont="1"/>
    <xf numFmtId="0" fontId="0" fillId="0" borderId="9" xfId="0" applyBorder="1"/>
    <xf numFmtId="0" fontId="0" fillId="0" borderId="12" xfId="0" applyBorder="1"/>
    <xf numFmtId="164" fontId="0" fillId="0" borderId="12" xfId="0" applyNumberFormat="1" applyBorder="1"/>
    <xf numFmtId="164" fontId="2" fillId="0" borderId="13" xfId="0" applyNumberFormat="1" applyFont="1" applyBorder="1"/>
    <xf numFmtId="0" fontId="2" fillId="0" borderId="9" xfId="0" applyFont="1" applyBorder="1"/>
    <xf numFmtId="10" fontId="2" fillId="0" borderId="12" xfId="0" applyNumberFormat="1" applyFont="1" applyBorder="1"/>
    <xf numFmtId="164" fontId="2" fillId="0" borderId="12" xfId="0" applyNumberFormat="1" applyFont="1" applyBorder="1"/>
    <xf numFmtId="0" fontId="3" fillId="0" borderId="12" xfId="0" applyFont="1" applyBorder="1"/>
    <xf numFmtId="0" fontId="2" fillId="0" borderId="11" xfId="0" applyFont="1" applyBorder="1"/>
    <xf numFmtId="10" fontId="2" fillId="0" borderId="13" xfId="0" applyNumberFormat="1" applyFont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164" fontId="2" fillId="0" borderId="15" xfId="1" applyFont="1" applyFill="1" applyBorder="1"/>
    <xf numFmtId="164" fontId="2" fillId="0" borderId="9" xfId="0" applyNumberFormat="1" applyFont="1" applyBorder="1"/>
    <xf numFmtId="164" fontId="0" fillId="0" borderId="10" xfId="0" applyNumberForma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3" fillId="0" borderId="0" xfId="1" applyFont="1"/>
    <xf numFmtId="0" fontId="2" fillId="0" borderId="10" xfId="0" applyFont="1" applyBorder="1"/>
    <xf numFmtId="0" fontId="2" fillId="0" borderId="13" xfId="0" applyFont="1" applyBorder="1"/>
    <xf numFmtId="164" fontId="5" fillId="0" borderId="0" xfId="1" applyFont="1" applyFill="1" applyBorder="1"/>
    <xf numFmtId="164" fontId="0" fillId="0" borderId="0" xfId="1" applyFont="1" applyFill="1" applyBorder="1"/>
    <xf numFmtId="164" fontId="0" fillId="0" borderId="0" xfId="1" applyFont="1" applyFill="1" applyBorder="1" applyAlignment="1">
      <alignment horizontal="center"/>
    </xf>
    <xf numFmtId="164" fontId="2" fillId="0" borderId="0" xfId="1" applyFont="1" applyFill="1" applyBorder="1"/>
    <xf numFmtId="0" fontId="0" fillId="0" borderId="0" xfId="0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224368</xdr:colOff>
      <xdr:row>9</xdr:row>
      <xdr:rowOff>152400</xdr:rowOff>
    </xdr:from>
    <xdr:to>
      <xdr:col>4</xdr:col>
      <xdr:colOff>232834</xdr:colOff>
      <xdr:row>25</xdr:row>
      <xdr:rowOff>8467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FA431A62-F4C0-45EE-99B2-60FFA0972BE5}"/>
            </a:ext>
          </a:extLst>
        </xdr:cNvPr>
        <xdr:cNvCxnSpPr/>
      </xdr:nvCxnSpPr>
      <xdr:spPr>
        <a:xfrm flipH="1">
          <a:off x="2006601" y="2413000"/>
          <a:ext cx="1532466" cy="20404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740834</xdr:colOff>
      <xdr:row>12</xdr:row>
      <xdr:rowOff>8467</xdr:rowOff>
    </xdr:from>
    <xdr:to>
      <xdr:col>4</xdr:col>
      <xdr:colOff>258235</xdr:colOff>
      <xdr:row>25</xdr:row>
      <xdr:rowOff>63500</xdr:rowOff>
    </xdr:to>
    <xdr:cxnSp macro="">
      <xdr:nvCxnSpPr>
        <xdr:cNvPr id="6" name="Rovná spojovacia šípka 5">
          <a:extLst>
            <a:ext uri="{FF2B5EF4-FFF2-40B4-BE49-F238E27FC236}">
              <a16:creationId xmlns:a16="http://schemas.microsoft.com/office/drawing/2014/main" id="{59E0E5FA-B6A3-4C94-815B-6430D7254843}"/>
            </a:ext>
          </a:extLst>
        </xdr:cNvPr>
        <xdr:cNvCxnSpPr/>
      </xdr:nvCxnSpPr>
      <xdr:spPr>
        <a:xfrm flipH="1">
          <a:off x="2523067" y="2815167"/>
          <a:ext cx="1041401" cy="16933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241300</xdr:colOff>
      <xdr:row>10</xdr:row>
      <xdr:rowOff>127000</xdr:rowOff>
    </xdr:from>
    <xdr:to>
      <xdr:col>4</xdr:col>
      <xdr:colOff>232834</xdr:colOff>
      <xdr:row>26</xdr:row>
      <xdr:rowOff>55033</xdr:rowOff>
    </xdr:to>
    <xdr:cxnSp macro="">
      <xdr:nvCxnSpPr>
        <xdr:cNvPr id="8" name="Rovná spojovacia šípka 7">
          <a:extLst>
            <a:ext uri="{FF2B5EF4-FFF2-40B4-BE49-F238E27FC236}">
              <a16:creationId xmlns:a16="http://schemas.microsoft.com/office/drawing/2014/main" id="{98F70C0D-BD60-4621-833A-BA394C85D947}"/>
            </a:ext>
          </a:extLst>
        </xdr:cNvPr>
        <xdr:cNvCxnSpPr/>
      </xdr:nvCxnSpPr>
      <xdr:spPr>
        <a:xfrm flipH="1">
          <a:off x="2023533" y="2569633"/>
          <a:ext cx="1515534" cy="2112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8"/>
  <sheetViews>
    <sheetView tabSelected="1" topLeftCell="A6" zoomScale="110" zoomScaleNormal="110" workbookViewId="0">
      <selection activeCell="D84" sqref="D84"/>
    </sheetView>
  </sheetViews>
  <sheetFormatPr defaultColWidth="8.81640625" defaultRowHeight="14.5" x14ac:dyDescent="0.35"/>
  <cols>
    <col min="2" max="2" width="20.81640625" customWidth="1"/>
    <col min="3" max="3" width="12.1796875" customWidth="1"/>
    <col min="4" max="4" width="24.453125" bestFit="1" customWidth="1"/>
    <col min="6" max="6" width="15.453125" bestFit="1" customWidth="1"/>
    <col min="7" max="7" width="15.1796875" style="1" customWidth="1"/>
    <col min="8" max="8" width="14" style="1" bestFit="1" customWidth="1"/>
    <col min="9" max="9" width="14" bestFit="1" customWidth="1"/>
    <col min="11" max="11" width="9.90625" customWidth="1"/>
  </cols>
  <sheetData>
    <row r="2" spans="1:10" ht="18.5" x14ac:dyDescent="0.45">
      <c r="C2" s="28" t="s">
        <v>35</v>
      </c>
    </row>
    <row r="3" spans="1:10" x14ac:dyDescent="0.35">
      <c r="C3" s="3"/>
    </row>
    <row r="4" spans="1:10" x14ac:dyDescent="0.35">
      <c r="A4" t="s">
        <v>17</v>
      </c>
    </row>
    <row r="6" spans="1:10" ht="63.4" customHeight="1" x14ac:dyDescent="0.35">
      <c r="A6" s="54" t="s">
        <v>18</v>
      </c>
      <c r="B6" s="54"/>
      <c r="C6" s="54"/>
      <c r="D6" s="54"/>
      <c r="E6" s="54"/>
      <c r="F6" s="54"/>
      <c r="G6" s="54"/>
      <c r="H6" s="54"/>
      <c r="I6" s="54"/>
      <c r="J6" s="54"/>
    </row>
    <row r="8" spans="1:10" x14ac:dyDescent="0.35">
      <c r="E8" s="18">
        <v>2023</v>
      </c>
      <c r="F8" s="18">
        <v>2023</v>
      </c>
      <c r="G8" s="18" t="s">
        <v>33</v>
      </c>
      <c r="H8" s="18">
        <v>2019</v>
      </c>
      <c r="I8" s="18">
        <v>2018</v>
      </c>
      <c r="J8" s="18">
        <v>2017</v>
      </c>
    </row>
    <row r="9" spans="1:10" x14ac:dyDescent="0.35">
      <c r="B9" s="7" t="s">
        <v>0</v>
      </c>
      <c r="C9" s="8"/>
      <c r="D9" s="8"/>
      <c r="E9" s="9"/>
      <c r="G9"/>
      <c r="I9" s="1"/>
    </row>
    <row r="10" spans="1:10" x14ac:dyDescent="0.35">
      <c r="B10" s="10" t="s">
        <v>2</v>
      </c>
      <c r="E10" s="11">
        <v>8.23</v>
      </c>
      <c r="F10">
        <v>6.31</v>
      </c>
      <c r="G10" s="23">
        <v>6.83</v>
      </c>
      <c r="H10" s="1">
        <v>6.18</v>
      </c>
      <c r="I10" s="1">
        <v>4.5199999999999996</v>
      </c>
      <c r="J10" s="18">
        <v>5.22</v>
      </c>
    </row>
    <row r="11" spans="1:10" x14ac:dyDescent="0.35">
      <c r="B11" s="10" t="s">
        <v>3</v>
      </c>
      <c r="E11" s="15">
        <v>4.16</v>
      </c>
      <c r="F11">
        <v>2.97</v>
      </c>
      <c r="G11" s="23">
        <v>3.97</v>
      </c>
      <c r="H11" s="1">
        <v>3.25</v>
      </c>
      <c r="I11" s="1">
        <v>2.0299999999999998</v>
      </c>
      <c r="J11" s="18">
        <v>2.21</v>
      </c>
    </row>
    <row r="12" spans="1:10" x14ac:dyDescent="0.35">
      <c r="B12" s="12"/>
      <c r="C12" s="13"/>
      <c r="D12" s="14" t="s">
        <v>19</v>
      </c>
      <c r="E12" s="15">
        <f>SUM(E10:E11)</f>
        <v>12.39</v>
      </c>
      <c r="F12" s="23">
        <f>SUM(F10:F11)</f>
        <v>9.2799999999999994</v>
      </c>
      <c r="G12" s="23">
        <f>SUM(G10:G11)</f>
        <v>10.8</v>
      </c>
      <c r="H12" s="1">
        <f>SUM(H10:H11)</f>
        <v>9.43</v>
      </c>
      <c r="I12" s="1">
        <v>6.5499999999999989</v>
      </c>
      <c r="J12" s="18">
        <v>7.43</v>
      </c>
    </row>
    <row r="13" spans="1:10" x14ac:dyDescent="0.35">
      <c r="B13" s="24"/>
      <c r="E13" s="25"/>
      <c r="G13"/>
      <c r="I13" s="1"/>
    </row>
    <row r="14" spans="1:10" x14ac:dyDescent="0.35">
      <c r="B14" s="24" t="s">
        <v>36</v>
      </c>
      <c r="E14" s="25"/>
      <c r="G14"/>
      <c r="I14" s="1"/>
    </row>
    <row r="15" spans="1:10" x14ac:dyDescent="0.35">
      <c r="B15" s="10" t="s">
        <v>2</v>
      </c>
      <c r="E15" s="11">
        <v>4.67</v>
      </c>
      <c r="G15"/>
      <c r="I15" s="1"/>
    </row>
    <row r="16" spans="1:10" x14ac:dyDescent="0.35">
      <c r="B16" s="10" t="s">
        <v>3</v>
      </c>
      <c r="E16" s="15">
        <v>5.22</v>
      </c>
      <c r="G16"/>
      <c r="I16" s="1"/>
    </row>
    <row r="17" spans="2:10" x14ac:dyDescent="0.35">
      <c r="B17" s="12"/>
      <c r="C17" s="13"/>
      <c r="D17" s="14" t="s">
        <v>19</v>
      </c>
      <c r="E17" s="15">
        <f>SUM(E15:E16)</f>
        <v>9.89</v>
      </c>
      <c r="G17"/>
      <c r="I17" s="1"/>
    </row>
    <row r="18" spans="2:10" x14ac:dyDescent="0.35">
      <c r="B18" s="7" t="s">
        <v>1</v>
      </c>
      <c r="C18" s="16"/>
      <c r="D18" s="8"/>
      <c r="E18" s="9"/>
      <c r="G18"/>
      <c r="I18" s="1"/>
      <c r="J18" s="18"/>
    </row>
    <row r="19" spans="2:10" x14ac:dyDescent="0.35">
      <c r="B19" s="10" t="s">
        <v>2</v>
      </c>
      <c r="E19" s="11">
        <v>6.52</v>
      </c>
      <c r="F19">
        <v>4.25</v>
      </c>
      <c r="G19" s="23">
        <v>7.4</v>
      </c>
      <c r="H19" s="1">
        <v>8.15</v>
      </c>
      <c r="I19" s="1">
        <v>13.69</v>
      </c>
      <c r="J19" s="18">
        <v>17.29</v>
      </c>
    </row>
    <row r="20" spans="2:10" x14ac:dyDescent="0.35">
      <c r="B20" s="10" t="s">
        <v>3</v>
      </c>
      <c r="E20" s="15">
        <v>5.66</v>
      </c>
      <c r="F20">
        <v>4.1100000000000003</v>
      </c>
      <c r="G20" s="23">
        <v>6.72</v>
      </c>
      <c r="H20" s="1">
        <v>5.93</v>
      </c>
      <c r="I20" s="1">
        <v>5.9</v>
      </c>
      <c r="J20" s="18">
        <v>3.86</v>
      </c>
    </row>
    <row r="21" spans="2:10" x14ac:dyDescent="0.35">
      <c r="B21" s="12"/>
      <c r="C21" s="13"/>
      <c r="D21" s="14" t="s">
        <v>19</v>
      </c>
      <c r="E21" s="15">
        <f>SUM(E19:E20)</f>
        <v>12.18</v>
      </c>
      <c r="F21">
        <v>8.36</v>
      </c>
      <c r="G21" s="23">
        <f>SUM(G19:G20)</f>
        <v>14.120000000000001</v>
      </c>
      <c r="H21" s="1">
        <f>SUM(H19:H20)</f>
        <v>14.08</v>
      </c>
      <c r="I21" s="1">
        <v>19.59</v>
      </c>
      <c r="J21">
        <f>SUM(J19:J20)</f>
        <v>21.15</v>
      </c>
    </row>
    <row r="22" spans="2:10" x14ac:dyDescent="0.35">
      <c r="C22" s="1"/>
      <c r="D22" s="1"/>
    </row>
    <row r="23" spans="2:10" x14ac:dyDescent="0.35">
      <c r="B23" t="s">
        <v>5</v>
      </c>
      <c r="C23" s="1"/>
    </row>
    <row r="24" spans="2:10" x14ac:dyDescent="0.35">
      <c r="C24" s="1"/>
    </row>
    <row r="25" spans="2:10" x14ac:dyDescent="0.35">
      <c r="B25" s="5" t="s">
        <v>4</v>
      </c>
    </row>
    <row r="26" spans="2:10" x14ac:dyDescent="0.35">
      <c r="B26" s="1" t="s">
        <v>6</v>
      </c>
      <c r="C26" t="s">
        <v>37</v>
      </c>
      <c r="D26" s="2">
        <f>E10/E12</f>
        <v>0.66424535916061345</v>
      </c>
      <c r="F26" s="17">
        <f>F10/F12</f>
        <v>0.67995689655172409</v>
      </c>
    </row>
    <row r="27" spans="2:10" x14ac:dyDescent="0.35">
      <c r="B27" s="1" t="s">
        <v>7</v>
      </c>
      <c r="C27" t="s">
        <v>38</v>
      </c>
      <c r="D27" s="2">
        <f>E11/E12</f>
        <v>0.33575464083938661</v>
      </c>
      <c r="F27" s="17">
        <f>F11/F12</f>
        <v>0.32004310344827591</v>
      </c>
    </row>
    <row r="28" spans="2:10" x14ac:dyDescent="0.35">
      <c r="B28" s="1"/>
    </row>
    <row r="29" spans="2:10" x14ac:dyDescent="0.35">
      <c r="B29" s="1" t="s">
        <v>8</v>
      </c>
    </row>
    <row r="30" spans="2:10" x14ac:dyDescent="0.35">
      <c r="B30" s="1"/>
      <c r="E30" s="22"/>
      <c r="F30" s="22"/>
    </row>
    <row r="31" spans="2:10" x14ac:dyDescent="0.35">
      <c r="B31" s="1" t="s">
        <v>6</v>
      </c>
      <c r="C31" t="s">
        <v>39</v>
      </c>
      <c r="E31" s="4">
        <f>(20-D26*20)/100</f>
        <v>6.7150928167877308E-2</v>
      </c>
      <c r="F31" s="4"/>
      <c r="G31" s="47"/>
    </row>
    <row r="32" spans="2:10" x14ac:dyDescent="0.35">
      <c r="B32" s="1" t="s">
        <v>7</v>
      </c>
      <c r="C32" t="s">
        <v>40</v>
      </c>
      <c r="E32" s="4">
        <f>(20-D27*20)/100</f>
        <v>0.13284907183212269</v>
      </c>
      <c r="F32" s="4"/>
      <c r="J32" s="2"/>
    </row>
    <row r="33" spans="2:10" x14ac:dyDescent="0.35">
      <c r="B33" s="1"/>
      <c r="J33" s="2"/>
    </row>
    <row r="34" spans="2:10" x14ac:dyDescent="0.35">
      <c r="B34" s="1" t="s">
        <v>9</v>
      </c>
    </row>
    <row r="36" spans="2:10" x14ac:dyDescent="0.35">
      <c r="B36" s="1" t="s">
        <v>6</v>
      </c>
      <c r="C36" s="6">
        <f>E31</f>
        <v>6.7150928167877308E-2</v>
      </c>
    </row>
    <row r="37" spans="2:10" x14ac:dyDescent="0.35">
      <c r="B37" s="1" t="s">
        <v>7</v>
      </c>
      <c r="C37" s="6">
        <f>E32</f>
        <v>0.13284907183212269</v>
      </c>
    </row>
    <row r="39" spans="2:10" x14ac:dyDescent="0.35">
      <c r="B39" s="3" t="s">
        <v>41</v>
      </c>
    </row>
    <row r="41" spans="2:10" x14ac:dyDescent="0.35">
      <c r="B41" s="1" t="s">
        <v>6</v>
      </c>
      <c r="C41" t="s">
        <v>42</v>
      </c>
      <c r="D41" s="2">
        <f>E15/E17</f>
        <v>0.4721941354903943</v>
      </c>
    </row>
    <row r="42" spans="2:10" x14ac:dyDescent="0.35">
      <c r="B42" s="1" t="s">
        <v>7</v>
      </c>
      <c r="C42" t="s">
        <v>43</v>
      </c>
      <c r="D42" s="2">
        <f>E16/E17</f>
        <v>0.52780586450960565</v>
      </c>
    </row>
    <row r="44" spans="2:10" x14ac:dyDescent="0.35">
      <c r="B44" t="s">
        <v>11</v>
      </c>
    </row>
    <row r="46" spans="2:10" x14ac:dyDescent="0.35">
      <c r="B46" s="1" t="s">
        <v>6</v>
      </c>
      <c r="C46" t="s">
        <v>44</v>
      </c>
      <c r="E46" s="4">
        <f>(20-D41*20)/100</f>
        <v>0.10556117290192114</v>
      </c>
    </row>
    <row r="47" spans="2:10" x14ac:dyDescent="0.35">
      <c r="B47" s="1" t="s">
        <v>7</v>
      </c>
      <c r="C47" t="s">
        <v>45</v>
      </c>
      <c r="E47" s="4">
        <f>(20-D42*20)/100</f>
        <v>9.4438827098078881E-2</v>
      </c>
    </row>
    <row r="49" spans="2:7" x14ac:dyDescent="0.35">
      <c r="B49" s="1" t="s">
        <v>46</v>
      </c>
    </row>
    <row r="51" spans="2:7" x14ac:dyDescent="0.35">
      <c r="B51" s="1" t="s">
        <v>6</v>
      </c>
      <c r="C51" s="6">
        <f>E46</f>
        <v>0.10556117290192114</v>
      </c>
    </row>
    <row r="52" spans="2:7" x14ac:dyDescent="0.35">
      <c r="B52" s="1" t="s">
        <v>7</v>
      </c>
      <c r="C52" s="6">
        <f>E47</f>
        <v>9.4438827098078881E-2</v>
      </c>
    </row>
    <row r="53" spans="2:7" x14ac:dyDescent="0.35">
      <c r="B53" s="1"/>
      <c r="C53" s="6"/>
    </row>
    <row r="54" spans="2:7" x14ac:dyDescent="0.35">
      <c r="B54" s="3" t="s">
        <v>10</v>
      </c>
    </row>
    <row r="56" spans="2:7" x14ac:dyDescent="0.35">
      <c r="B56" s="1" t="s">
        <v>6</v>
      </c>
      <c r="C56" t="s">
        <v>47</v>
      </c>
      <c r="D56" s="2">
        <f>E19/E21</f>
        <v>0.53530377668308704</v>
      </c>
    </row>
    <row r="57" spans="2:7" x14ac:dyDescent="0.35">
      <c r="B57" s="1" t="s">
        <v>7</v>
      </c>
      <c r="C57" t="s">
        <v>48</v>
      </c>
      <c r="D57" s="2">
        <f>E20/E21</f>
        <v>0.46469622331691302</v>
      </c>
    </row>
    <row r="59" spans="2:7" x14ac:dyDescent="0.35">
      <c r="B59" t="s">
        <v>11</v>
      </c>
    </row>
    <row r="61" spans="2:7" x14ac:dyDescent="0.35">
      <c r="B61" s="1" t="s">
        <v>6</v>
      </c>
      <c r="C61" t="s">
        <v>49</v>
      </c>
      <c r="E61" s="4">
        <f>(20-D56*20)/100</f>
        <v>9.2939244663382589E-2</v>
      </c>
      <c r="G61" s="47"/>
    </row>
    <row r="62" spans="2:7" x14ac:dyDescent="0.35">
      <c r="B62" s="1" t="s">
        <v>7</v>
      </c>
      <c r="C62" t="s">
        <v>50</v>
      </c>
      <c r="E62" s="4">
        <f>(20-D57*20)/100</f>
        <v>0.10706075533661739</v>
      </c>
    </row>
    <row r="64" spans="2:7" x14ac:dyDescent="0.35">
      <c r="B64" s="1" t="s">
        <v>12</v>
      </c>
    </row>
    <row r="66" spans="2:8" x14ac:dyDescent="0.35">
      <c r="B66" s="1" t="s">
        <v>6</v>
      </c>
      <c r="C66" s="6">
        <f>E61</f>
        <v>9.2939244663382589E-2</v>
      </c>
    </row>
    <row r="67" spans="2:8" x14ac:dyDescent="0.35">
      <c r="B67" s="1" t="s">
        <v>7</v>
      </c>
      <c r="C67" s="6">
        <f>E62</f>
        <v>0.10706075533661739</v>
      </c>
    </row>
    <row r="70" spans="2:8" x14ac:dyDescent="0.35">
      <c r="B70" t="s">
        <v>13</v>
      </c>
    </row>
    <row r="72" spans="2:8" x14ac:dyDescent="0.35">
      <c r="B72" t="s">
        <v>6</v>
      </c>
      <c r="C72" t="s">
        <v>52</v>
      </c>
      <c r="E72" s="4">
        <f>(C36+C51+C66)/3</f>
        <v>8.8550448577727023E-2</v>
      </c>
      <c r="G72" s="47"/>
    </row>
    <row r="73" spans="2:8" x14ac:dyDescent="0.35">
      <c r="B73" t="s">
        <v>7</v>
      </c>
      <c r="C73" t="s">
        <v>51</v>
      </c>
      <c r="E73" s="4">
        <f>(C37++C52+C67)/3</f>
        <v>0.11144955142227299</v>
      </c>
    </row>
    <row r="76" spans="2:8" x14ac:dyDescent="0.35">
      <c r="B76" t="s">
        <v>14</v>
      </c>
    </row>
    <row r="77" spans="2:8" x14ac:dyDescent="0.35">
      <c r="G77" s="50"/>
      <c r="H77" s="51"/>
    </row>
    <row r="78" spans="2:8" ht="15" thickBot="1" x14ac:dyDescent="0.4">
      <c r="D78" s="22" t="s">
        <v>53</v>
      </c>
      <c r="F78" s="18"/>
      <c r="G78" s="52"/>
      <c r="H78" s="52"/>
    </row>
    <row r="79" spans="2:8" ht="15" thickBot="1" x14ac:dyDescent="0.4">
      <c r="B79" s="40" t="s">
        <v>20</v>
      </c>
      <c r="C79" s="41"/>
      <c r="D79" s="42">
        <v>2057617</v>
      </c>
      <c r="E79" s="41"/>
      <c r="F79" s="53"/>
      <c r="G79" s="53">
        <v>82305</v>
      </c>
      <c r="H79" s="53"/>
    </row>
    <row r="80" spans="2:8" ht="15" thickBot="1" x14ac:dyDescent="0.4">
      <c r="G80" s="51"/>
      <c r="H80" s="51"/>
    </row>
    <row r="81" spans="2:9" x14ac:dyDescent="0.35">
      <c r="B81" s="33" t="s">
        <v>15</v>
      </c>
      <c r="C81" s="34">
        <f>0.4+E72</f>
        <v>0.48855044857772706</v>
      </c>
      <c r="D81" s="35">
        <f>D79*C81</f>
        <v>1005249.708351157</v>
      </c>
      <c r="E81" s="36"/>
      <c r="F81" s="17"/>
      <c r="G81" s="51">
        <f>G79*C81</f>
        <v>40210.144670189824</v>
      </c>
      <c r="H81" s="51"/>
    </row>
    <row r="82" spans="2:9" ht="15" thickBot="1" x14ac:dyDescent="0.4">
      <c r="B82" s="37" t="s">
        <v>16</v>
      </c>
      <c r="C82" s="38">
        <f>0.4+E73</f>
        <v>0.511449551422273</v>
      </c>
      <c r="D82" s="32">
        <f>D79*C82</f>
        <v>1052367.2916488431</v>
      </c>
      <c r="E82" s="39"/>
      <c r="F82" s="17"/>
      <c r="G82" s="51">
        <f>G79*C82</f>
        <v>42094.855329810176</v>
      </c>
      <c r="H82" s="51"/>
    </row>
    <row r="83" spans="2:9" ht="15" thickBot="1" x14ac:dyDescent="0.4">
      <c r="G83" s="51"/>
      <c r="H83" s="51"/>
    </row>
    <row r="84" spans="2:9" x14ac:dyDescent="0.35">
      <c r="B84" s="29" t="s">
        <v>21</v>
      </c>
      <c r="C84" s="30"/>
      <c r="D84" s="31">
        <f>D79*0.15</f>
        <v>308642.55</v>
      </c>
      <c r="E84" s="30"/>
      <c r="F84" s="51"/>
      <c r="G84" s="51"/>
      <c r="H84" s="51"/>
    </row>
    <row r="85" spans="2:9" x14ac:dyDescent="0.35">
      <c r="B85" s="48" t="s">
        <v>22</v>
      </c>
      <c r="C85" s="3"/>
      <c r="D85" s="19">
        <f>D81-D84/2</f>
        <v>850928.433351157</v>
      </c>
      <c r="F85" s="19"/>
      <c r="G85" s="19"/>
      <c r="H85" s="51"/>
      <c r="I85" s="17"/>
    </row>
    <row r="86" spans="2:9" ht="15" thickBot="1" x14ac:dyDescent="0.4">
      <c r="B86" s="37" t="s">
        <v>23</v>
      </c>
      <c r="C86" s="49"/>
      <c r="D86" s="32">
        <f>D82-D84/2</f>
        <v>898046.01664884307</v>
      </c>
      <c r="E86" s="39"/>
      <c r="F86" s="19"/>
      <c r="G86" s="19"/>
      <c r="H86" s="51"/>
      <c r="I86" s="17"/>
    </row>
    <row r="87" spans="2:9" x14ac:dyDescent="0.35">
      <c r="G87" s="51"/>
      <c r="H87" s="51"/>
    </row>
    <row r="88" spans="2:9" ht="15" thickBot="1" x14ac:dyDescent="0.4">
      <c r="B88" s="27" t="s">
        <v>24</v>
      </c>
      <c r="C88" s="26" t="s">
        <v>32</v>
      </c>
      <c r="G88" s="51"/>
      <c r="H88" s="51"/>
    </row>
    <row r="89" spans="2:9" x14ac:dyDescent="0.35">
      <c r="B89" t="s">
        <v>31</v>
      </c>
      <c r="C89" s="20">
        <f>SUM(C90:C91)</f>
        <v>729</v>
      </c>
      <c r="D89" s="43">
        <f>D79*0.15</f>
        <v>308642.55</v>
      </c>
      <c r="E89" s="55"/>
      <c r="F89" s="19"/>
      <c r="G89" s="51">
        <v>82305</v>
      </c>
      <c r="H89" s="51"/>
    </row>
    <row r="90" spans="2:9" x14ac:dyDescent="0.35">
      <c r="B90" t="s">
        <v>25</v>
      </c>
      <c r="C90" s="21">
        <v>503</v>
      </c>
      <c r="D90" s="44">
        <f>C90/C89*D89</f>
        <v>212959.12572016459</v>
      </c>
      <c r="E90" s="56"/>
      <c r="F90" s="17">
        <f>329912/C89*C90</f>
        <v>227634.75445816186</v>
      </c>
      <c r="G90" s="51"/>
      <c r="H90" s="51"/>
    </row>
    <row r="91" spans="2:9" x14ac:dyDescent="0.35">
      <c r="B91" t="s">
        <v>26</v>
      </c>
      <c r="C91" s="21">
        <v>226</v>
      </c>
      <c r="D91" s="44">
        <f>C91/C89*D89</f>
        <v>95683.424279835381</v>
      </c>
      <c r="E91" s="56"/>
      <c r="F91" s="17">
        <f>329912/C89*C91</f>
        <v>102277.24554183813</v>
      </c>
      <c r="G91" s="51"/>
      <c r="H91" s="51"/>
    </row>
    <row r="92" spans="2:9" x14ac:dyDescent="0.35">
      <c r="B92" t="s">
        <v>29</v>
      </c>
      <c r="D92" s="45">
        <f>D79*0.2</f>
        <v>411523.4</v>
      </c>
      <c r="E92" s="56"/>
      <c r="F92" s="19"/>
      <c r="G92" s="51"/>
      <c r="H92" s="51"/>
    </row>
    <row r="93" spans="2:9" ht="15" thickBot="1" x14ac:dyDescent="0.4">
      <c r="B93" t="s">
        <v>30</v>
      </c>
      <c r="D93" s="46">
        <f>D79*0.25</f>
        <v>514404.25</v>
      </c>
      <c r="E93" s="57"/>
      <c r="F93" s="19"/>
      <c r="G93" s="53"/>
      <c r="H93" s="51"/>
    </row>
    <row r="94" spans="2:9" x14ac:dyDescent="0.35">
      <c r="B94" s="17"/>
      <c r="G94" s="51"/>
      <c r="H94" s="51"/>
    </row>
    <row r="95" spans="2:9" x14ac:dyDescent="0.35">
      <c r="F95" s="51"/>
      <c r="G95" s="51"/>
      <c r="H95" s="51"/>
    </row>
    <row r="96" spans="2:9" x14ac:dyDescent="0.35">
      <c r="F96" s="51"/>
      <c r="G96" s="51"/>
      <c r="H96" s="51"/>
    </row>
    <row r="97" spans="2:8" x14ac:dyDescent="0.35">
      <c r="B97" t="s">
        <v>27</v>
      </c>
      <c r="D97" s="1">
        <v>0</v>
      </c>
      <c r="F97" s="51"/>
      <c r="G97" s="51"/>
      <c r="H97" s="51"/>
    </row>
    <row r="98" spans="2:8" x14ac:dyDescent="0.35">
      <c r="B98" t="s">
        <v>28</v>
      </c>
      <c r="D98" s="5">
        <v>12500</v>
      </c>
      <c r="E98" t="s">
        <v>55</v>
      </c>
      <c r="F98" s="53"/>
      <c r="G98" s="53"/>
      <c r="H98" s="51"/>
    </row>
    <row r="99" spans="2:8" x14ac:dyDescent="0.35">
      <c r="D99" s="1"/>
      <c r="F99" s="1"/>
    </row>
    <row r="100" spans="2:8" x14ac:dyDescent="0.35">
      <c r="B100" t="s">
        <v>34</v>
      </c>
      <c r="D100" s="5"/>
      <c r="F100" s="1"/>
    </row>
    <row r="101" spans="2:8" x14ac:dyDescent="0.35">
      <c r="B101" t="s">
        <v>54</v>
      </c>
      <c r="D101" s="1"/>
      <c r="F101" s="1"/>
    </row>
    <row r="102" spans="2:8" x14ac:dyDescent="0.35">
      <c r="D102" s="1"/>
      <c r="F102" s="5"/>
    </row>
    <row r="103" spans="2:8" x14ac:dyDescent="0.35">
      <c r="F103" s="1"/>
    </row>
    <row r="104" spans="2:8" x14ac:dyDescent="0.35">
      <c r="D104" s="5"/>
      <c r="F104" s="1"/>
    </row>
    <row r="105" spans="2:8" x14ac:dyDescent="0.35">
      <c r="D105" s="1"/>
      <c r="F105" s="1"/>
    </row>
    <row r="106" spans="2:8" x14ac:dyDescent="0.35">
      <c r="D106" s="1"/>
      <c r="F106" s="1"/>
    </row>
    <row r="108" spans="2:8" x14ac:dyDescent="0.35">
      <c r="D108" s="1"/>
      <c r="F108" s="1"/>
    </row>
  </sheetData>
  <mergeCells count="2">
    <mergeCell ref="A6:J6"/>
    <mergeCell ref="E89:E93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4177-9258-46BF-8586-72DD6CC96DD2}">
  <dimension ref="A1"/>
  <sheetViews>
    <sheetView workbookViewId="0">
      <selection activeCell="H15" sqref="H1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bergendi</cp:lastModifiedBy>
  <cp:lastPrinted>2019-10-03T13:24:49Z</cp:lastPrinted>
  <dcterms:created xsi:type="dcterms:W3CDTF">2017-01-26T13:45:24Z</dcterms:created>
  <dcterms:modified xsi:type="dcterms:W3CDTF">2024-05-28T09:39:52Z</dcterms:modified>
</cp:coreProperties>
</file>